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CLUI\AppData\Roaming\OpenText\OTEdit\EC_ecm2\c59658401\"/>
    </mc:Choice>
  </mc:AlternateContent>
  <bookViews>
    <workbookView xWindow="0" yWindow="0" windowWidth="19180" windowHeight="17600"/>
  </bookViews>
  <sheets>
    <sheet name="FeuilleDeCalcul" sheetId="3" r:id="rId1"/>
    <sheet name="Données utiles" sheetId="2" state="hidden" r:id="rId2"/>
  </sheets>
  <definedNames>
    <definedName name="_xlnm._FilterDatabase" localSheetId="0" hidden="1">FeuilleDeCalcul!$G$2:$G$24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3" l="1"/>
  <c r="S14" i="3"/>
  <c r="S15" i="3"/>
  <c r="S16" i="3"/>
  <c r="S17" i="3"/>
  <c r="S18" i="3"/>
  <c r="S19" i="3"/>
  <c r="S20" i="3"/>
  <c r="S21" i="3"/>
  <c r="S12" i="3"/>
  <c r="B13" i="3" l="1"/>
  <c r="B14" i="3"/>
  <c r="B15" i="3"/>
  <c r="B16" i="3"/>
  <c r="B17" i="3"/>
  <c r="B18" i="3"/>
  <c r="B19" i="3"/>
  <c r="B20" i="3"/>
  <c r="B21" i="3"/>
  <c r="B12" i="3"/>
  <c r="J13" i="3"/>
  <c r="J14" i="3"/>
  <c r="J15" i="3"/>
  <c r="J16" i="3"/>
  <c r="J17" i="3"/>
  <c r="J18" i="3"/>
  <c r="J19" i="3"/>
  <c r="J20" i="3"/>
  <c r="J21" i="3"/>
  <c r="J12" i="3"/>
  <c r="I13" i="3" l="1"/>
  <c r="I14" i="3"/>
  <c r="I15" i="3"/>
  <c r="I16" i="3"/>
  <c r="I17" i="3"/>
  <c r="I18" i="3"/>
  <c r="I19" i="3"/>
  <c r="I20" i="3"/>
  <c r="I21" i="3"/>
  <c r="I12" i="3"/>
  <c r="C13" i="3" l="1"/>
  <c r="C14" i="3"/>
  <c r="C15" i="3"/>
  <c r="C16" i="3"/>
  <c r="C17" i="3"/>
  <c r="C18" i="3"/>
  <c r="C19" i="3"/>
  <c r="C20" i="3"/>
  <c r="C21" i="3"/>
  <c r="F12" i="3"/>
  <c r="C12" i="3" l="1"/>
  <c r="D23" i="3" s="1"/>
  <c r="D24" i="3"/>
  <c r="F21" i="3"/>
  <c r="F20" i="3"/>
  <c r="F19" i="3"/>
  <c r="N19" i="3" s="1"/>
  <c r="F18" i="3"/>
  <c r="F16" i="3"/>
  <c r="F15" i="3"/>
  <c r="N15" i="3" s="1"/>
  <c r="F14" i="3"/>
  <c r="F13" i="3"/>
  <c r="K13" i="3" s="1"/>
  <c r="K18" i="3" l="1"/>
  <c r="N18" i="3"/>
  <c r="K20" i="3"/>
  <c r="N20" i="3"/>
  <c r="K14" i="3"/>
  <c r="N14" i="3"/>
  <c r="K16" i="3"/>
  <c r="N16" i="3"/>
  <c r="K21" i="3"/>
  <c r="K15" i="3"/>
  <c r="O16" i="3" l="1"/>
  <c r="P16" i="3" s="1"/>
  <c r="U16" i="3" s="1"/>
  <c r="V16" i="3" s="1"/>
  <c r="O20" i="3"/>
  <c r="P20" i="3" s="1"/>
  <c r="U20" i="3" s="1"/>
  <c r="V20" i="3" s="1"/>
  <c r="O14" i="3"/>
  <c r="P14" i="3" s="1"/>
  <c r="U14" i="3" s="1"/>
  <c r="V14" i="3" s="1"/>
  <c r="O18" i="3"/>
  <c r="P18" i="3" s="1"/>
  <c r="U18" i="3" s="1"/>
  <c r="V18" i="3" s="1"/>
  <c r="O15" i="3"/>
  <c r="F17" i="3"/>
  <c r="N17" i="3" s="1"/>
  <c r="O17" i="3" s="1"/>
  <c r="P17" i="3" s="1"/>
  <c r="U17" i="3" s="1"/>
  <c r="V17" i="3" s="1"/>
  <c r="K17" i="3" l="1"/>
  <c r="P15" i="3"/>
  <c r="U15" i="3" s="1"/>
  <c r="V15" i="3" s="1"/>
  <c r="L17" i="3"/>
  <c r="M17" i="3" s="1"/>
  <c r="L16" i="3"/>
  <c r="M16" i="3" s="1"/>
  <c r="L19" i="3"/>
  <c r="M19" i="3" s="1"/>
  <c r="K19" i="3"/>
  <c r="L18" i="3"/>
  <c r="M18" i="3" s="1"/>
  <c r="L15" i="3"/>
  <c r="M15" i="3" s="1"/>
  <c r="M14" i="3"/>
  <c r="L14" i="3"/>
  <c r="L13" i="3"/>
  <c r="M13" i="3" s="1"/>
  <c r="N13" i="3" s="1"/>
  <c r="L21" i="3"/>
  <c r="M21" i="3" s="1"/>
  <c r="N21" i="3" s="1"/>
  <c r="O21" i="3" s="1"/>
  <c r="P21" i="3" s="1"/>
  <c r="U21" i="3" s="1"/>
  <c r="V21" i="3" s="1"/>
  <c r="L20" i="3"/>
  <c r="M20" i="3" s="1"/>
  <c r="L12" i="3"/>
  <c r="M12" i="3" l="1"/>
  <c r="K12" i="3"/>
  <c r="O19" i="3"/>
  <c r="P19" i="3" s="1"/>
  <c r="U19" i="3" s="1"/>
  <c r="V19" i="3" s="1"/>
  <c r="N12" i="3" l="1"/>
  <c r="O12" i="3" s="1"/>
  <c r="O13" i="3"/>
  <c r="P13" i="3" s="1"/>
  <c r="U13" i="3" s="1"/>
  <c r="V13" i="3" s="1"/>
  <c r="P12" i="3" l="1"/>
  <c r="U12" i="3" s="1"/>
  <c r="V12" i="3" s="1"/>
  <c r="V22" i="3" l="1"/>
</calcChain>
</file>

<file path=xl/sharedStrings.xml><?xml version="1.0" encoding="utf-8"?>
<sst xmlns="http://schemas.openxmlformats.org/spreadsheetml/2006/main" count="62" uniqueCount="58">
  <si>
    <t>Bovin d'élevage, &lt; 160 jours</t>
  </si>
  <si>
    <t>Bovin d'élevage, 160-365 jours</t>
  </si>
  <si>
    <t>Bovin d'élevage, 1 à 2 ans</t>
  </si>
  <si>
    <t>Bovin d'élevage, plus de 2 ans</t>
  </si>
  <si>
    <t>Veau à l'engrais, 60-220 kg</t>
  </si>
  <si>
    <t>Veau allaité jusqu'à 160 jours</t>
  </si>
  <si>
    <t>Veau allaité &gt; 160 jours, léger (&lt;200 kg PM)</t>
  </si>
  <si>
    <t>Veau allaité &gt; 160 jours, moyen (200 à 250 kg PM)</t>
  </si>
  <si>
    <t>Veau allaité &gt; 160 jours, lourd (&gt;250 kg PM)</t>
  </si>
  <si>
    <t>Bovin à l'engrais &lt; 160 jours</t>
  </si>
  <si>
    <t>Bovin à l'engrais &gt; 160 jours (GMQ 1400 g, 530 kg PV sortie)</t>
  </si>
  <si>
    <t xml:space="preserve">Taureau d'élevage </t>
  </si>
  <si>
    <t xml:space="preserve">Différence Utilisation d'aliments concentrés </t>
  </si>
  <si>
    <t>Calcul de la correction de la consommation de fourrage en fonction de l'utilisation de concentrés</t>
  </si>
  <si>
    <t>Différence kg de lait/an</t>
  </si>
  <si>
    <t>*          Catégories d'animaux permises seulement pour des situations particulières (p. ex: répartition du travail entre exploitations, …).
 En situation normale, utiliser les autres catégories</t>
  </si>
  <si>
    <t>Menu déroulant</t>
  </si>
  <si>
    <t>Vache de réforme* engraissée</t>
  </si>
  <si>
    <t>Vache tarie*</t>
  </si>
  <si>
    <t>Bovin à l'engrais* (pâturage), &gt; 4 mois **</t>
  </si>
  <si>
    <r>
      <t>Vache laitière</t>
    </r>
    <r>
      <rPr>
        <b/>
        <sz val="16"/>
        <color theme="1"/>
        <rFont val="Calibri"/>
        <family val="2"/>
        <scheme val="minor"/>
      </rPr>
      <t/>
    </r>
  </si>
  <si>
    <t>Consommation standard de fourrage 
dt MS/an</t>
  </si>
  <si>
    <t>**        par exemple : BIOWeideBeef</t>
  </si>
  <si>
    <r>
      <t xml:space="preserve">Calcul de la consommation de </t>
    </r>
    <r>
      <rPr>
        <u/>
        <sz val="9"/>
        <color theme="1"/>
        <rFont val="Arial"/>
        <family val="2"/>
      </rPr>
      <t>fourrage</t>
    </r>
    <r>
      <rPr>
        <sz val="9"/>
        <color theme="1"/>
        <rFont val="Arial"/>
        <family val="2"/>
      </rPr>
      <t xml:space="preserve">  selon la production laitière             dt MS/an</t>
    </r>
  </si>
  <si>
    <r>
      <t xml:space="preserve">Calcul de la consommation standard de </t>
    </r>
    <r>
      <rPr>
        <u/>
        <sz val="9"/>
        <color theme="1"/>
        <rFont val="Arial"/>
        <family val="2"/>
      </rPr>
      <t>concentré</t>
    </r>
    <r>
      <rPr>
        <sz val="9"/>
        <color theme="1"/>
        <rFont val="Arial"/>
        <family val="2"/>
      </rPr>
      <t xml:space="preserve"> selon la production laitière</t>
    </r>
  </si>
  <si>
    <t>dt MS/an</t>
  </si>
  <si>
    <t>nb</t>
  </si>
  <si>
    <t>têtes</t>
  </si>
  <si>
    <t>dtMS/an</t>
  </si>
  <si>
    <t>Consommation de fourrage corrigée</t>
  </si>
  <si>
    <t>Ration totale par bête par jour</t>
  </si>
  <si>
    <r>
      <t xml:space="preserve">Ration herbagère 
 minimum 
</t>
    </r>
    <r>
      <rPr>
        <sz val="8"/>
        <color theme="1"/>
        <rFont val="Arial"/>
        <family val="2"/>
      </rPr>
      <t>(70% de la ration totale)</t>
    </r>
    <r>
      <rPr>
        <sz val="9"/>
        <color theme="1"/>
        <rFont val="Arial"/>
        <family val="2"/>
      </rPr>
      <t xml:space="preserve">
</t>
    </r>
  </si>
  <si>
    <t>kg MS</t>
  </si>
  <si>
    <t>jours</t>
  </si>
  <si>
    <t>Consommation standard de fourrage</t>
  </si>
  <si>
    <t>Moyenne de production laitière par an par VL</t>
  </si>
  <si>
    <t>Aliments concentrés distribués par tête par année</t>
  </si>
  <si>
    <t>dt MS/ha</t>
  </si>
  <si>
    <t>m2</t>
  </si>
  <si>
    <t>ha</t>
  </si>
  <si>
    <t>Nom, prénom</t>
  </si>
  <si>
    <t>Localité</t>
  </si>
  <si>
    <t>Exploitation</t>
  </si>
  <si>
    <t>No Exploitation</t>
  </si>
  <si>
    <t>Vache mère lourde, PV &gt; 700 kg, sans veau</t>
  </si>
  <si>
    <t>Vache mère moyenne, PV 600-700 kg, sans veau</t>
  </si>
  <si>
    <t>Vache mère légère, PV &lt; 600 kg, sans veau</t>
  </si>
  <si>
    <t>kg lait</t>
  </si>
  <si>
    <t>kg conc.</t>
  </si>
  <si>
    <t>Catégorie de bovins</t>
  </si>
  <si>
    <t xml:space="preserve">Suface de pâturage nécessaire dans la SAU par tête </t>
  </si>
  <si>
    <t>Rendement moyen des pâturages</t>
  </si>
  <si>
    <t>Estimation de la surface minimale de pâturage dans la SAU pour la contribution à la mise au pâturage (art 75a OPD 2023)</t>
  </si>
  <si>
    <t>période d'affourragement hivernal</t>
  </si>
  <si>
    <t>Période d'estivage</t>
  </si>
  <si>
    <t>Jours de pâture sur l'exploitation</t>
  </si>
  <si>
    <t>Date</t>
  </si>
  <si>
    <t>Surface de pâturage nécessaire dans la SAU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</si>
</sst>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"/>
    <numFmt numFmtId="165" formatCode="0_ ;\-0\ "/>
    <numFmt numFmtId="166" formatCode="0.00\ &quot;dt&quot;"/>
    <numFmt numFmtId="167" formatCode="0\ &quot;dt&quot;"/>
    <numFmt numFmtId="168" formatCode="#,##0\ &quot;dt&quot;"/>
    <numFmt numFmtId="169" formatCode="#,##0\ &quot;m2&quot;"/>
    <numFmt numFmtId="170" formatCode="#,##0.00\ &quot;ha&quot;"/>
    <numFmt numFmtId="171" formatCode="#,##0\ &quot;kg&quot;"/>
    <numFmt numFmtId="172" formatCode="dd/mm/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u/>
      <sz val="9"/>
      <color theme="1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3" xfId="0" applyBorder="1" applyAlignment="1"/>
    <xf numFmtId="0" fontId="0" fillId="0" borderId="5" xfId="0" applyBorder="1" applyAlignment="1"/>
    <xf numFmtId="0" fontId="0" fillId="0" borderId="7" xfId="0" applyBorder="1" applyAlignment="1"/>
    <xf numFmtId="0" fontId="0" fillId="0" borderId="9" xfId="0" applyBorder="1" applyAlignment="1"/>
    <xf numFmtId="0" fontId="0" fillId="0" borderId="0" xfId="0" applyFill="1" applyBorder="1" applyAlignment="1"/>
    <xf numFmtId="164" fontId="0" fillId="0" borderId="1" xfId="0" applyNumberFormat="1" applyBorder="1" applyAlignment="1">
      <alignment horizontal="center"/>
    </xf>
    <xf numFmtId="0" fontId="1" fillId="0" borderId="3" xfId="0" applyFont="1" applyBorder="1" applyAlignment="1"/>
    <xf numFmtId="0" fontId="0" fillId="0" borderId="11" xfId="0" applyBorder="1" applyAlignment="1"/>
    <xf numFmtId="0" fontId="1" fillId="3" borderId="1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>
      <alignment horizontal="center"/>
    </xf>
    <xf numFmtId="3" fontId="3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/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/>
    </xf>
    <xf numFmtId="164" fontId="1" fillId="0" borderId="4" xfId="0" applyNumberFormat="1" applyFon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3" fillId="0" borderId="0" xfId="0" applyNumberFormat="1" applyFont="1" applyAlignment="1">
      <alignment horizontal="center" vertical="center"/>
    </xf>
    <xf numFmtId="1" fontId="9" fillId="2" borderId="1" xfId="0" applyNumberFormat="1" applyFont="1" applyFill="1" applyBorder="1" applyAlignment="1" applyProtection="1">
      <alignment horizontal="center" vertical="center"/>
      <protection locked="0"/>
    </xf>
    <xf numFmtId="167" fontId="6" fillId="0" borderId="1" xfId="0" applyNumberFormat="1" applyFont="1" applyFill="1" applyBorder="1" applyAlignment="1" applyProtection="1">
      <alignment horizontal="center" vertical="center"/>
    </xf>
    <xf numFmtId="168" fontId="6" fillId="2" borderId="1" xfId="0" applyNumberFormat="1" applyFont="1" applyFill="1" applyBorder="1" applyAlignment="1" applyProtection="1">
      <alignment horizontal="center" vertical="center"/>
      <protection locked="0"/>
    </xf>
    <xf numFmtId="1" fontId="9" fillId="2" borderId="8" xfId="0" applyNumberFormat="1" applyFont="1" applyFill="1" applyBorder="1" applyAlignment="1" applyProtection="1">
      <alignment horizontal="center" vertical="center"/>
      <protection locked="0"/>
    </xf>
    <xf numFmtId="167" fontId="6" fillId="0" borderId="8" xfId="0" applyNumberFormat="1" applyFont="1" applyFill="1" applyBorder="1" applyAlignment="1" applyProtection="1">
      <alignment horizontal="center" vertical="center"/>
    </xf>
    <xf numFmtId="168" fontId="6" fillId="2" borderId="8" xfId="0" applyNumberFormat="1" applyFont="1" applyFill="1" applyBorder="1" applyAlignment="1" applyProtection="1">
      <alignment horizontal="center" vertical="center"/>
      <protection locked="0"/>
    </xf>
    <xf numFmtId="171" fontId="6" fillId="0" borderId="1" xfId="0" applyNumberFormat="1" applyFont="1" applyFill="1" applyBorder="1" applyAlignment="1" applyProtection="1">
      <alignment horizontal="center" vertical="center"/>
      <protection locked="0"/>
    </xf>
    <xf numFmtId="171" fontId="6" fillId="2" borderId="1" xfId="0" applyNumberFormat="1" applyFont="1" applyFill="1" applyBorder="1" applyAlignment="1" applyProtection="1">
      <alignment horizontal="center" vertical="center"/>
      <protection locked="0"/>
    </xf>
    <xf numFmtId="171" fontId="6" fillId="0" borderId="8" xfId="0" applyNumberFormat="1" applyFont="1" applyFill="1" applyBorder="1" applyAlignment="1" applyProtection="1">
      <alignment horizontal="center" vertical="center"/>
      <protection locked="0"/>
    </xf>
    <xf numFmtId="171" fontId="6" fillId="2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1" fontId="6" fillId="0" borderId="13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/>
    </xf>
    <xf numFmtId="2" fontId="6" fillId="0" borderId="8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7" fillId="0" borderId="15" xfId="0" applyFont="1" applyBorder="1" applyAlignment="1">
      <alignment horizontal="left" vertical="center" indent="1"/>
    </xf>
    <xf numFmtId="0" fontId="7" fillId="0" borderId="17" xfId="0" applyFont="1" applyBorder="1" applyAlignment="1">
      <alignment horizontal="left" vertical="center" indent="1"/>
    </xf>
    <xf numFmtId="164" fontId="10" fillId="0" borderId="13" xfId="0" applyNumberFormat="1" applyFont="1" applyBorder="1" applyAlignment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3" fontId="10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top" wrapText="1"/>
    </xf>
    <xf numFmtId="0" fontId="7" fillId="0" borderId="10" xfId="0" applyFont="1" applyFill="1" applyBorder="1" applyAlignment="1" applyProtection="1">
      <alignment horizontal="center" vertical="top" wrapText="1"/>
    </xf>
    <xf numFmtId="3" fontId="7" fillId="0" borderId="10" xfId="0" applyNumberFormat="1" applyFont="1" applyFill="1" applyBorder="1" applyAlignment="1">
      <alignment horizontal="center" vertical="top" wrapText="1"/>
    </xf>
    <xf numFmtId="1" fontId="7" fillId="0" borderId="10" xfId="0" applyNumberFormat="1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3" fontId="7" fillId="0" borderId="10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6" fillId="4" borderId="9" xfId="0" applyFont="1" applyFill="1" applyBorder="1" applyAlignment="1" applyProtection="1">
      <alignment horizontal="left" vertical="center" indent="1"/>
      <protection locked="0"/>
    </xf>
    <xf numFmtId="0" fontId="6" fillId="4" borderId="7" xfId="0" applyFont="1" applyFill="1" applyBorder="1" applyAlignment="1" applyProtection="1">
      <alignment horizontal="left" vertical="center" indent="1"/>
      <protection locked="0"/>
    </xf>
    <xf numFmtId="0" fontId="12" fillId="0" borderId="18" xfId="0" applyFont="1" applyFill="1" applyBorder="1" applyAlignment="1" applyProtection="1">
      <alignment horizontal="left" vertical="center" indent="1"/>
    </xf>
    <xf numFmtId="0" fontId="12" fillId="0" borderId="19" xfId="0" applyFont="1" applyFill="1" applyBorder="1" applyAlignment="1" applyProtection="1">
      <alignment horizontal="left" vertical="center" indent="1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left" vertical="center" indent="1"/>
    </xf>
    <xf numFmtId="49" fontId="12" fillId="0" borderId="0" xfId="0" applyNumberFormat="1" applyFont="1" applyFill="1" applyBorder="1" applyAlignment="1" applyProtection="1">
      <alignment horizontal="left" vertical="center" indent="1"/>
      <protection locked="0"/>
    </xf>
    <xf numFmtId="1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49" fontId="11" fillId="0" borderId="0" xfId="0" applyNumberFormat="1" applyFont="1" applyFill="1" applyBorder="1" applyAlignment="1" applyProtection="1">
      <alignment vertical="center"/>
      <protection locked="0"/>
    </xf>
    <xf numFmtId="172" fontId="12" fillId="0" borderId="0" xfId="0" applyNumberFormat="1" applyFont="1" applyFill="1" applyBorder="1" applyAlignment="1" applyProtection="1">
      <alignment vertical="center"/>
      <protection locked="0"/>
    </xf>
    <xf numFmtId="49" fontId="12" fillId="0" borderId="0" xfId="0" applyNumberFormat="1" applyFont="1" applyFill="1" applyBorder="1" applyAlignment="1" applyProtection="1">
      <alignment vertical="center"/>
      <protection locked="0"/>
    </xf>
    <xf numFmtId="0" fontId="12" fillId="0" borderId="23" xfId="0" applyFont="1" applyFill="1" applyBorder="1" applyAlignment="1" applyProtection="1">
      <alignment horizontal="left" vertical="center" indent="1"/>
    </xf>
    <xf numFmtId="0" fontId="5" fillId="7" borderId="0" xfId="0" applyFont="1" applyFill="1" applyAlignment="1">
      <alignment horizontal="left" vertical="center" indent="1"/>
    </xf>
    <xf numFmtId="164" fontId="3" fillId="7" borderId="0" xfId="0" applyNumberFormat="1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3" fontId="3" fillId="7" borderId="0" xfId="0" applyNumberFormat="1" applyFont="1" applyFill="1" applyAlignment="1">
      <alignment horizontal="center" vertical="center"/>
    </xf>
    <xf numFmtId="1" fontId="3" fillId="7" borderId="0" xfId="0" applyNumberFormat="1" applyFont="1" applyFill="1" applyAlignment="1">
      <alignment horizontal="center" vertical="center"/>
    </xf>
    <xf numFmtId="0" fontId="4" fillId="7" borderId="0" xfId="0" applyFont="1" applyFill="1" applyAlignment="1">
      <alignment horizontal="left" vertical="center"/>
    </xf>
    <xf numFmtId="0" fontId="11" fillId="5" borderId="20" xfId="0" applyFont="1" applyFill="1" applyBorder="1" applyAlignment="1">
      <alignment horizontal="left" vertical="center" indent="1"/>
    </xf>
    <xf numFmtId="0" fontId="11" fillId="5" borderId="21" xfId="0" applyFont="1" applyFill="1" applyBorder="1" applyAlignment="1">
      <alignment horizontal="left" vertical="center" indent="1"/>
    </xf>
    <xf numFmtId="0" fontId="11" fillId="5" borderId="22" xfId="0" applyFont="1" applyFill="1" applyBorder="1" applyAlignment="1">
      <alignment horizontal="left" vertical="center" indent="1"/>
    </xf>
    <xf numFmtId="0" fontId="6" fillId="4" borderId="5" xfId="0" applyFont="1" applyFill="1" applyBorder="1" applyAlignment="1" applyProtection="1">
      <alignment horizontal="left" vertical="center" indent="1"/>
      <protection locked="0"/>
    </xf>
    <xf numFmtId="1" fontId="9" fillId="2" borderId="6" xfId="0" applyNumberFormat="1" applyFont="1" applyFill="1" applyBorder="1" applyAlignment="1" applyProtection="1">
      <alignment horizontal="center" vertical="center"/>
      <protection locked="0"/>
    </xf>
    <xf numFmtId="167" fontId="6" fillId="0" borderId="6" xfId="0" applyNumberFormat="1" applyFont="1" applyFill="1" applyBorder="1" applyAlignment="1" applyProtection="1">
      <alignment horizontal="center" vertical="center"/>
    </xf>
    <xf numFmtId="171" fontId="6" fillId="0" borderId="6" xfId="0" applyNumberFormat="1" applyFont="1" applyFill="1" applyBorder="1" applyAlignment="1" applyProtection="1">
      <alignment horizontal="center" vertical="center"/>
      <protection locked="0"/>
    </xf>
    <xf numFmtId="171" fontId="6" fillId="2" borderId="6" xfId="0" applyNumberFormat="1" applyFont="1" applyFill="1" applyBorder="1" applyAlignment="1" applyProtection="1">
      <alignment horizontal="center" vertical="center"/>
      <protection locked="0"/>
    </xf>
    <xf numFmtId="1" fontId="6" fillId="0" borderId="6" xfId="0" applyNumberFormat="1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 applyProtection="1">
      <alignment horizontal="center" vertical="center"/>
      <protection locked="0"/>
    </xf>
    <xf numFmtId="168" fontId="6" fillId="2" borderId="6" xfId="0" applyNumberFormat="1" applyFont="1" applyFill="1" applyBorder="1" applyAlignment="1" applyProtection="1">
      <alignment horizontal="center" vertical="center"/>
      <protection locked="0"/>
    </xf>
    <xf numFmtId="1" fontId="6" fillId="2" borderId="13" xfId="0" applyNumberFormat="1" applyFont="1" applyFill="1" applyBorder="1" applyAlignment="1" applyProtection="1">
      <alignment horizontal="center" vertical="center"/>
      <protection locked="0"/>
    </xf>
    <xf numFmtId="166" fontId="6" fillId="0" borderId="6" xfId="0" applyNumberFormat="1" applyFont="1" applyFill="1" applyBorder="1" applyAlignment="1" applyProtection="1">
      <alignment horizontal="center" vertical="center"/>
    </xf>
    <xf numFmtId="164" fontId="6" fillId="0" borderId="6" xfId="0" applyNumberFormat="1" applyFont="1" applyBorder="1" applyAlignment="1" applyProtection="1">
      <alignment horizontal="center" vertical="center"/>
    </xf>
    <xf numFmtId="166" fontId="6" fillId="0" borderId="2" xfId="0" applyNumberFormat="1" applyFont="1" applyFill="1" applyBorder="1" applyAlignment="1" applyProtection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164" fontId="6" fillId="0" borderId="8" xfId="0" applyNumberFormat="1" applyFont="1" applyBorder="1" applyAlignment="1" applyProtection="1">
      <alignment horizontal="center" vertical="center"/>
    </xf>
    <xf numFmtId="1" fontId="6" fillId="0" borderId="6" xfId="0" applyNumberFormat="1" applyFont="1" applyFill="1" applyBorder="1" applyAlignment="1" applyProtection="1">
      <alignment horizontal="center" vertical="center"/>
    </xf>
    <xf numFmtId="1" fontId="6" fillId="0" borderId="2" xfId="0" applyNumberFormat="1" applyFont="1" applyFill="1" applyBorder="1" applyAlignment="1" applyProtection="1">
      <alignment horizontal="center" vertical="center"/>
    </xf>
    <xf numFmtId="1" fontId="6" fillId="0" borderId="13" xfId="0" applyNumberFormat="1" applyFont="1" applyFill="1" applyBorder="1" applyAlignment="1" applyProtection="1">
      <alignment horizontal="center" vertical="center"/>
    </xf>
    <xf numFmtId="169" fontId="6" fillId="0" borderId="6" xfId="0" applyNumberFormat="1" applyFont="1" applyBorder="1" applyAlignment="1" applyProtection="1">
      <alignment horizontal="center" vertical="center"/>
    </xf>
    <xf numFmtId="170" fontId="9" fillId="0" borderId="25" xfId="0" applyNumberFormat="1" applyFont="1" applyBorder="1" applyAlignment="1" applyProtection="1">
      <alignment horizontal="center" vertical="center"/>
    </xf>
    <xf numFmtId="169" fontId="6" fillId="0" borderId="2" xfId="0" applyNumberFormat="1" applyFont="1" applyBorder="1" applyAlignment="1" applyProtection="1">
      <alignment horizontal="center" vertical="center"/>
    </xf>
    <xf numFmtId="170" fontId="9" fillId="0" borderId="12" xfId="0" applyNumberFormat="1" applyFont="1" applyBorder="1" applyAlignment="1" applyProtection="1">
      <alignment horizontal="center" vertical="center"/>
    </xf>
    <xf numFmtId="169" fontId="6" fillId="0" borderId="13" xfId="0" applyNumberFormat="1" applyFont="1" applyBorder="1" applyAlignment="1" applyProtection="1">
      <alignment horizontal="center" vertical="center"/>
    </xf>
    <xf numFmtId="170" fontId="9" fillId="0" borderId="14" xfId="0" applyNumberFormat="1" applyFont="1" applyBorder="1" applyAlignment="1" applyProtection="1">
      <alignment horizontal="center" vertical="center"/>
    </xf>
    <xf numFmtId="170" fontId="9" fillId="0" borderId="24" xfId="0" applyNumberFormat="1" applyFont="1" applyBorder="1" applyAlignment="1" applyProtection="1">
      <alignment horizontal="center" vertical="center"/>
    </xf>
    <xf numFmtId="49" fontId="11" fillId="6" borderId="18" xfId="0" applyNumberFormat="1" applyFont="1" applyFill="1" applyBorder="1" applyAlignment="1" applyProtection="1">
      <alignment horizontal="left" vertical="center" indent="1"/>
      <protection locked="0"/>
    </xf>
    <xf numFmtId="49" fontId="11" fillId="6" borderId="19" xfId="0" applyNumberFormat="1" applyFont="1" applyFill="1" applyBorder="1" applyAlignment="1" applyProtection="1">
      <alignment horizontal="left" vertical="center" indent="1"/>
      <protection locked="0"/>
    </xf>
    <xf numFmtId="49" fontId="11" fillId="6" borderId="26" xfId="0" applyNumberFormat="1" applyFont="1" applyFill="1" applyBorder="1" applyAlignment="1" applyProtection="1">
      <alignment horizontal="center" vertical="center"/>
      <protection locked="0"/>
    </xf>
    <xf numFmtId="49" fontId="11" fillId="6" borderId="27" xfId="0" applyNumberFormat="1" applyFont="1" applyFill="1" applyBorder="1" applyAlignment="1" applyProtection="1">
      <alignment horizontal="center" vertical="center"/>
      <protection locked="0"/>
    </xf>
    <xf numFmtId="49" fontId="11" fillId="6" borderId="28" xfId="0" applyNumberFormat="1" applyFont="1" applyFill="1" applyBorder="1" applyAlignment="1" applyProtection="1">
      <alignment horizontal="center" vertical="center"/>
      <protection locked="0"/>
    </xf>
    <xf numFmtId="49" fontId="11" fillId="6" borderId="29" xfId="0" applyNumberFormat="1" applyFont="1" applyFill="1" applyBorder="1" applyAlignment="1" applyProtection="1">
      <alignment horizontal="left" vertical="center"/>
      <protection locked="0"/>
    </xf>
    <xf numFmtId="49" fontId="11" fillId="6" borderId="30" xfId="0" applyNumberFormat="1" applyFont="1" applyFill="1" applyBorder="1" applyAlignment="1" applyProtection="1">
      <alignment horizontal="left" vertical="center"/>
      <protection locked="0"/>
    </xf>
    <xf numFmtId="49" fontId="11" fillId="6" borderId="31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W27"/>
  <sheetViews>
    <sheetView showGridLines="0" showZeros="0" tabSelected="1" workbookViewId="0">
      <selection activeCell="E5" sqref="E5:G5"/>
    </sheetView>
  </sheetViews>
  <sheetFormatPr baseColWidth="10" defaultRowHeight="14" x14ac:dyDescent="0.3"/>
  <cols>
    <col min="1" max="1" width="7" style="11" customWidth="1"/>
    <col min="2" max="2" width="8.90625" style="11" hidden="1" customWidth="1"/>
    <col min="3" max="3" width="7.7265625" style="11" hidden="1" customWidth="1"/>
    <col min="4" max="4" width="45.54296875" style="12" customWidth="1"/>
    <col min="5" max="5" width="13.54296875" style="13" customWidth="1"/>
    <col min="6" max="6" width="13.54296875" style="11" customWidth="1"/>
    <col min="7" max="8" width="13.54296875" style="14" customWidth="1"/>
    <col min="9" max="10" width="13.54296875" style="15" hidden="1" customWidth="1"/>
    <col min="11" max="13" width="13.54296875" style="16" hidden="1" customWidth="1"/>
    <col min="14" max="14" width="13.54296875" style="16" customWidth="1"/>
    <col min="15" max="18" width="13.54296875" style="11" customWidth="1"/>
    <col min="19" max="19" width="13.54296875" style="13" customWidth="1"/>
    <col min="20" max="20" width="13.54296875" style="11" customWidth="1"/>
    <col min="21" max="21" width="13.54296875" style="17" customWidth="1"/>
    <col min="22" max="22" width="13.54296875" style="11" customWidth="1"/>
    <col min="23" max="16384" width="10.90625" style="11"/>
  </cols>
  <sheetData>
    <row r="2" spans="2:23" s="18" customFormat="1" ht="24.5" customHeight="1" x14ac:dyDescent="0.35">
      <c r="D2" s="100" t="s">
        <v>52</v>
      </c>
      <c r="E2" s="101"/>
      <c r="F2" s="102"/>
      <c r="G2" s="103"/>
      <c r="H2" s="103"/>
      <c r="I2" s="104"/>
      <c r="J2" s="104"/>
      <c r="K2" s="102"/>
      <c r="L2" s="102"/>
      <c r="M2" s="102"/>
      <c r="N2" s="102"/>
      <c r="O2" s="102"/>
      <c r="P2" s="105"/>
      <c r="Q2" s="105"/>
      <c r="R2" s="105"/>
      <c r="S2" s="101"/>
      <c r="T2" s="102"/>
      <c r="U2" s="103"/>
      <c r="V2" s="102"/>
    </row>
    <row r="3" spans="2:23" s="18" customFormat="1" ht="8.5" customHeight="1" x14ac:dyDescent="0.35">
      <c r="D3" s="32"/>
      <c r="E3" s="33"/>
      <c r="G3" s="34"/>
      <c r="H3" s="34"/>
      <c r="I3" s="35"/>
      <c r="J3" s="35"/>
      <c r="K3" s="36"/>
      <c r="L3" s="36"/>
      <c r="M3" s="36"/>
      <c r="N3" s="36"/>
      <c r="P3" s="37"/>
      <c r="Q3" s="37"/>
      <c r="R3" s="37"/>
      <c r="S3" s="33"/>
      <c r="U3" s="38"/>
    </row>
    <row r="4" spans="2:23" s="18" customFormat="1" ht="18" customHeight="1" x14ac:dyDescent="0.35">
      <c r="D4" s="106" t="s">
        <v>42</v>
      </c>
      <c r="E4" s="107"/>
      <c r="F4" s="107"/>
      <c r="G4" s="108"/>
      <c r="H4" s="95"/>
      <c r="I4" s="35"/>
      <c r="J4" s="35"/>
      <c r="K4" s="36"/>
      <c r="L4" s="36"/>
      <c r="M4" s="36"/>
      <c r="N4" s="36"/>
      <c r="P4" s="37"/>
      <c r="Q4" s="37"/>
      <c r="R4" s="37"/>
      <c r="S4" s="33"/>
      <c r="U4" s="38"/>
    </row>
    <row r="5" spans="2:23" s="18" customFormat="1" ht="18" customHeight="1" x14ac:dyDescent="0.35">
      <c r="D5" s="85" t="s">
        <v>40</v>
      </c>
      <c r="E5" s="137"/>
      <c r="F5" s="137"/>
      <c r="G5" s="137"/>
      <c r="H5" s="96"/>
      <c r="I5" s="35"/>
      <c r="J5" s="35"/>
      <c r="K5" s="36"/>
      <c r="L5" s="36"/>
      <c r="M5" s="36"/>
      <c r="N5" s="36"/>
      <c r="P5" s="37"/>
      <c r="Q5" s="37"/>
      <c r="R5" s="37"/>
      <c r="S5" s="33"/>
      <c r="U5" s="38"/>
    </row>
    <row r="6" spans="2:23" s="18" customFormat="1" ht="18" customHeight="1" x14ac:dyDescent="0.35">
      <c r="D6" s="86" t="s">
        <v>41</v>
      </c>
      <c r="E6" s="138"/>
      <c r="F6" s="138"/>
      <c r="G6" s="138"/>
      <c r="H6" s="97"/>
      <c r="I6" s="35"/>
      <c r="J6" s="35"/>
      <c r="K6" s="36"/>
      <c r="L6" s="36"/>
      <c r="M6" s="36"/>
      <c r="N6" s="36"/>
      <c r="P6" s="37"/>
      <c r="Q6" s="37"/>
      <c r="R6" s="37"/>
      <c r="S6" s="33"/>
      <c r="U6" s="38"/>
    </row>
    <row r="7" spans="2:23" s="18" customFormat="1" ht="18" customHeight="1" x14ac:dyDescent="0.35">
      <c r="D7" s="86" t="s">
        <v>43</v>
      </c>
      <c r="E7" s="142"/>
      <c r="F7" s="143"/>
      <c r="G7" s="144"/>
      <c r="H7" s="98"/>
      <c r="I7" s="35"/>
      <c r="J7" s="35"/>
      <c r="K7" s="36"/>
      <c r="L7" s="36"/>
      <c r="M7" s="36"/>
      <c r="N7" s="36"/>
      <c r="P7" s="37"/>
      <c r="Q7" s="37"/>
      <c r="R7" s="37"/>
      <c r="S7" s="33"/>
      <c r="U7" s="38"/>
    </row>
    <row r="8" spans="2:23" s="18" customFormat="1" ht="18" customHeight="1" x14ac:dyDescent="0.35">
      <c r="D8" s="99" t="s">
        <v>56</v>
      </c>
      <c r="E8" s="139"/>
      <c r="F8" s="140"/>
      <c r="G8" s="141"/>
      <c r="H8" s="98"/>
      <c r="I8" s="35"/>
      <c r="J8" s="35"/>
      <c r="K8" s="36"/>
      <c r="L8" s="36"/>
      <c r="M8" s="36"/>
      <c r="N8" s="36"/>
      <c r="P8" s="37"/>
      <c r="Q8" s="37"/>
      <c r="R8" s="37"/>
      <c r="S8" s="33"/>
      <c r="U8" s="38"/>
    </row>
    <row r="9" spans="2:23" s="87" customFormat="1" ht="8.5" customHeight="1" thickBot="1" x14ac:dyDescent="0.4">
      <c r="D9" s="88"/>
      <c r="E9" s="89"/>
      <c r="F9" s="89"/>
      <c r="G9" s="89"/>
      <c r="H9" s="89"/>
      <c r="I9" s="90"/>
      <c r="J9" s="90"/>
      <c r="P9" s="91"/>
      <c r="Q9" s="91"/>
      <c r="R9" s="91"/>
      <c r="S9" s="92"/>
      <c r="U9" s="93"/>
    </row>
    <row r="10" spans="2:23" s="18" customFormat="1" ht="65" customHeight="1" x14ac:dyDescent="0.35">
      <c r="D10" s="65" t="s">
        <v>49</v>
      </c>
      <c r="E10" s="75" t="s">
        <v>27</v>
      </c>
      <c r="F10" s="76" t="s">
        <v>34</v>
      </c>
      <c r="G10" s="77" t="s">
        <v>35</v>
      </c>
      <c r="H10" s="77" t="s">
        <v>36</v>
      </c>
      <c r="I10" s="78" t="s">
        <v>14</v>
      </c>
      <c r="J10" s="78" t="s">
        <v>12</v>
      </c>
      <c r="K10" s="78" t="s">
        <v>23</v>
      </c>
      <c r="L10" s="79" t="s">
        <v>24</v>
      </c>
      <c r="M10" s="79" t="s">
        <v>13</v>
      </c>
      <c r="N10" s="79" t="s">
        <v>29</v>
      </c>
      <c r="O10" s="80" t="s">
        <v>30</v>
      </c>
      <c r="P10" s="80" t="s">
        <v>31</v>
      </c>
      <c r="Q10" s="80" t="s">
        <v>53</v>
      </c>
      <c r="R10" s="80" t="s">
        <v>54</v>
      </c>
      <c r="S10" s="75" t="s">
        <v>55</v>
      </c>
      <c r="T10" s="80" t="s">
        <v>51</v>
      </c>
      <c r="U10" s="81" t="s">
        <v>50</v>
      </c>
      <c r="V10" s="82" t="s">
        <v>57</v>
      </c>
    </row>
    <row r="11" spans="2:23" s="18" customFormat="1" ht="18.5" customHeight="1" thickBot="1" x14ac:dyDescent="0.4">
      <c r="D11" s="66"/>
      <c r="E11" s="67" t="s">
        <v>26</v>
      </c>
      <c r="F11" s="68" t="s">
        <v>25</v>
      </c>
      <c r="G11" s="69" t="s">
        <v>47</v>
      </c>
      <c r="H11" s="69" t="s">
        <v>48</v>
      </c>
      <c r="I11" s="70"/>
      <c r="J11" s="70"/>
      <c r="K11" s="70"/>
      <c r="L11" s="71"/>
      <c r="M11" s="71"/>
      <c r="N11" s="71" t="s">
        <v>28</v>
      </c>
      <c r="O11" s="72" t="s">
        <v>32</v>
      </c>
      <c r="P11" s="72" t="s">
        <v>32</v>
      </c>
      <c r="Q11" s="67" t="s">
        <v>33</v>
      </c>
      <c r="R11" s="67" t="s">
        <v>33</v>
      </c>
      <c r="S11" s="67" t="s">
        <v>33</v>
      </c>
      <c r="T11" s="72" t="s">
        <v>37</v>
      </c>
      <c r="U11" s="73" t="s">
        <v>38</v>
      </c>
      <c r="V11" s="74" t="s">
        <v>39</v>
      </c>
    </row>
    <row r="12" spans="2:23" s="18" customFormat="1" ht="20" customHeight="1" x14ac:dyDescent="0.35">
      <c r="B12" s="39" t="str">
        <f>IFERROR(VLOOKUP(D12,'Données utiles'!$A:$C,3,FALSE),"")</f>
        <v/>
      </c>
      <c r="C12" s="94">
        <f>IFERROR(IF(B12=2,1,0)," ")</f>
        <v>0</v>
      </c>
      <c r="D12" s="109"/>
      <c r="E12" s="110"/>
      <c r="F12" s="111" t="str">
        <f>IFERROR(VLOOKUP(D12,'Données utiles'!A:B,2,FALSE)," ")</f>
        <v xml:space="preserve"> </v>
      </c>
      <c r="G12" s="112"/>
      <c r="H12" s="113"/>
      <c r="I12" s="114">
        <f>IF(G12=0,0,G12-7500)</f>
        <v>0</v>
      </c>
      <c r="J12" s="115">
        <f>IF(D12&lt;&gt;'Données utiles'!A$3,0,H12-806)</f>
        <v>0</v>
      </c>
      <c r="K12" s="116" t="str">
        <f t="shared" ref="K12:K21" si="0">IF(G12&gt;1,56+(0.14*(I12/100)-0.003*(I12/100)^2),F12)</f>
        <v xml:space="preserve"> </v>
      </c>
      <c r="L12" s="117" t="str">
        <f t="shared" ref="L12:L21" si="1">IF(G12&gt;1,(-80+0.025*G12)*G12/1000," ")</f>
        <v xml:space="preserve"> </v>
      </c>
      <c r="M12" s="116" t="str">
        <f t="shared" ref="M12:M21" si="2">IF(G12&gt;1,(L12-H12)*0.012," ")</f>
        <v xml:space="preserve"> </v>
      </c>
      <c r="N12" s="121" t="str">
        <f>IFERROR(IF(G12&gt;1,K12+M12,F12)," ")</f>
        <v xml:space="preserve"> </v>
      </c>
      <c r="O12" s="122" t="str">
        <f t="shared" ref="O12:O21" si="3">IFERROR(((N12*100)+(H12*0.9))/365," ")</f>
        <v xml:space="preserve"> </v>
      </c>
      <c r="P12" s="122" t="str">
        <f t="shared" ref="P12" si="4">IFERROR(O12*70%," ")</f>
        <v xml:space="preserve"> </v>
      </c>
      <c r="Q12" s="118"/>
      <c r="R12" s="118"/>
      <c r="S12" s="127">
        <f>IF(ISBLANK(Q12),0,365-(Q12+R12))</f>
        <v>0</v>
      </c>
      <c r="T12" s="119"/>
      <c r="U12" s="130" t="str">
        <f>IFERROR(MROUND((P12*S12)/T12*100,100)," ")</f>
        <v xml:space="preserve"> </v>
      </c>
      <c r="V12" s="131">
        <f t="shared" ref="V12:V21" si="5">IFERROR(U12*E12/10000,0)</f>
        <v>0</v>
      </c>
      <c r="W12" s="41"/>
    </row>
    <row r="13" spans="2:23" s="18" customFormat="1" ht="20" customHeight="1" x14ac:dyDescent="0.35">
      <c r="B13" s="39" t="str">
        <f>IFERROR(VLOOKUP(D13,'Données utiles'!$A:$C,3,FALSE),"")</f>
        <v/>
      </c>
      <c r="C13" s="94">
        <f t="shared" ref="C13:C21" si="6">IFERROR(IF(B13=2,1,0)," ")</f>
        <v>0</v>
      </c>
      <c r="D13" s="83"/>
      <c r="E13" s="42"/>
      <c r="F13" s="43" t="str">
        <f>IFERROR(VLOOKUP(D13,'Données utiles'!A:B,2,FALSE)," ")</f>
        <v xml:space="preserve"> </v>
      </c>
      <c r="G13" s="48"/>
      <c r="H13" s="49"/>
      <c r="I13" s="54">
        <f t="shared" ref="I13:I21" si="7">IF(G13=0,0,G13-7500)</f>
        <v>0</v>
      </c>
      <c r="J13" s="55">
        <f>IF(D13&lt;&gt;'Données utiles'!A$3,0,H13-806)</f>
        <v>0</v>
      </c>
      <c r="K13" s="56" t="str">
        <f t="shared" si="0"/>
        <v xml:space="preserve"> </v>
      </c>
      <c r="L13" s="57" t="str">
        <f t="shared" si="1"/>
        <v xml:space="preserve"> </v>
      </c>
      <c r="M13" s="56" t="str">
        <f t="shared" si="2"/>
        <v xml:space="preserve"> </v>
      </c>
      <c r="N13" s="123" t="str">
        <f t="shared" ref="N13:N21" si="8">IFERROR(IF(G13&gt;1,K13+M13,F13)," ")</f>
        <v xml:space="preserve"> </v>
      </c>
      <c r="O13" s="124" t="str">
        <f t="shared" si="3"/>
        <v xml:space="preserve"> </v>
      </c>
      <c r="P13" s="124" t="str">
        <f>IFERROR(O13*70%," ")</f>
        <v xml:space="preserve"> </v>
      </c>
      <c r="Q13" s="40"/>
      <c r="R13" s="40"/>
      <c r="S13" s="128">
        <f t="shared" ref="S13:S21" si="9">IF(ISBLANK(Q13),0,365-(Q13+R13))</f>
        <v>0</v>
      </c>
      <c r="T13" s="44"/>
      <c r="U13" s="132" t="str">
        <f t="shared" ref="U13:U21" si="10">IFERROR(MROUND((P13*S13)/T13*100,100)," ")</f>
        <v xml:space="preserve"> </v>
      </c>
      <c r="V13" s="133">
        <f t="shared" si="5"/>
        <v>0</v>
      </c>
      <c r="W13" s="41"/>
    </row>
    <row r="14" spans="2:23" s="18" customFormat="1" ht="20" customHeight="1" x14ac:dyDescent="0.35">
      <c r="B14" s="39" t="str">
        <f>IFERROR(VLOOKUP(D14,'Données utiles'!$A:$C,3,FALSE),"")</f>
        <v/>
      </c>
      <c r="C14" s="94">
        <f t="shared" si="6"/>
        <v>0</v>
      </c>
      <c r="D14" s="83"/>
      <c r="E14" s="42"/>
      <c r="F14" s="43" t="str">
        <f>IFERROR(VLOOKUP(D14,'Données utiles'!A:B,2,FALSE)," ")</f>
        <v xml:space="preserve"> </v>
      </c>
      <c r="G14" s="48"/>
      <c r="H14" s="49"/>
      <c r="I14" s="54">
        <f t="shared" si="7"/>
        <v>0</v>
      </c>
      <c r="J14" s="55">
        <f>IF(D14&lt;&gt;'Données utiles'!A$3,0,H14-806)</f>
        <v>0</v>
      </c>
      <c r="K14" s="56" t="str">
        <f t="shared" si="0"/>
        <v xml:space="preserve"> </v>
      </c>
      <c r="L14" s="57" t="str">
        <f t="shared" si="1"/>
        <v xml:space="preserve"> </v>
      </c>
      <c r="M14" s="56" t="str">
        <f t="shared" si="2"/>
        <v xml:space="preserve"> </v>
      </c>
      <c r="N14" s="123" t="str">
        <f t="shared" si="8"/>
        <v xml:space="preserve"> </v>
      </c>
      <c r="O14" s="124" t="str">
        <f t="shared" si="3"/>
        <v xml:space="preserve"> </v>
      </c>
      <c r="P14" s="124" t="str">
        <f t="shared" ref="P14:P21" si="11">IFERROR(O14*70%," ")</f>
        <v xml:space="preserve"> </v>
      </c>
      <c r="Q14" s="40"/>
      <c r="R14" s="40"/>
      <c r="S14" s="128">
        <f t="shared" si="9"/>
        <v>0</v>
      </c>
      <c r="T14" s="44"/>
      <c r="U14" s="132" t="str">
        <f t="shared" si="10"/>
        <v xml:space="preserve"> </v>
      </c>
      <c r="V14" s="133">
        <f t="shared" si="5"/>
        <v>0</v>
      </c>
      <c r="W14" s="41"/>
    </row>
    <row r="15" spans="2:23" s="18" customFormat="1" ht="20" customHeight="1" x14ac:dyDescent="0.35">
      <c r="B15" s="39" t="str">
        <f>IFERROR(VLOOKUP(D15,'Données utiles'!$A:$C,3,FALSE),"")</f>
        <v/>
      </c>
      <c r="C15" s="94">
        <f t="shared" si="6"/>
        <v>0</v>
      </c>
      <c r="D15" s="83"/>
      <c r="E15" s="42"/>
      <c r="F15" s="43" t="str">
        <f>IFERROR(VLOOKUP(D15,'Données utiles'!A:B,2,FALSE)," ")</f>
        <v xml:space="preserve"> </v>
      </c>
      <c r="G15" s="48"/>
      <c r="H15" s="49"/>
      <c r="I15" s="54">
        <f t="shared" si="7"/>
        <v>0</v>
      </c>
      <c r="J15" s="55">
        <f>IF(D15&lt;&gt;'Données utiles'!A$3,0,H15-806)</f>
        <v>0</v>
      </c>
      <c r="K15" s="56" t="str">
        <f t="shared" si="0"/>
        <v xml:space="preserve"> </v>
      </c>
      <c r="L15" s="57" t="str">
        <f t="shared" si="1"/>
        <v xml:space="preserve"> </v>
      </c>
      <c r="M15" s="56" t="str">
        <f t="shared" si="2"/>
        <v xml:space="preserve"> </v>
      </c>
      <c r="N15" s="123" t="str">
        <f t="shared" si="8"/>
        <v xml:space="preserve"> </v>
      </c>
      <c r="O15" s="124" t="str">
        <f t="shared" si="3"/>
        <v xml:space="preserve"> </v>
      </c>
      <c r="P15" s="124" t="str">
        <f t="shared" si="11"/>
        <v xml:space="preserve"> </v>
      </c>
      <c r="Q15" s="40"/>
      <c r="R15" s="40"/>
      <c r="S15" s="128">
        <f t="shared" si="9"/>
        <v>0</v>
      </c>
      <c r="T15" s="44"/>
      <c r="U15" s="132" t="str">
        <f t="shared" si="10"/>
        <v xml:space="preserve"> </v>
      </c>
      <c r="V15" s="133">
        <f t="shared" si="5"/>
        <v>0</v>
      </c>
      <c r="W15" s="41"/>
    </row>
    <row r="16" spans="2:23" s="18" customFormat="1" ht="20" customHeight="1" x14ac:dyDescent="0.35">
      <c r="B16" s="39" t="str">
        <f>IFERROR(VLOOKUP(D16,'Données utiles'!$A:$C,3,FALSE),"")</f>
        <v/>
      </c>
      <c r="C16" s="94">
        <f t="shared" si="6"/>
        <v>0</v>
      </c>
      <c r="D16" s="83"/>
      <c r="E16" s="42"/>
      <c r="F16" s="43" t="str">
        <f>IFERROR(VLOOKUP(D16,'Données utiles'!A:B,2,FALSE)," ")</f>
        <v xml:space="preserve"> </v>
      </c>
      <c r="G16" s="48"/>
      <c r="H16" s="49"/>
      <c r="I16" s="54">
        <f t="shared" si="7"/>
        <v>0</v>
      </c>
      <c r="J16" s="55">
        <f>IF(D16&lt;&gt;'Données utiles'!A$3,0,H16-806)</f>
        <v>0</v>
      </c>
      <c r="K16" s="56" t="str">
        <f t="shared" si="0"/>
        <v xml:space="preserve"> </v>
      </c>
      <c r="L16" s="57" t="str">
        <f t="shared" si="1"/>
        <v xml:space="preserve"> </v>
      </c>
      <c r="M16" s="56" t="str">
        <f t="shared" si="2"/>
        <v xml:space="preserve"> </v>
      </c>
      <c r="N16" s="123" t="str">
        <f t="shared" si="8"/>
        <v xml:space="preserve"> </v>
      </c>
      <c r="O16" s="124" t="str">
        <f t="shared" si="3"/>
        <v xml:space="preserve"> </v>
      </c>
      <c r="P16" s="124" t="str">
        <f t="shared" si="11"/>
        <v xml:space="preserve"> </v>
      </c>
      <c r="Q16" s="40"/>
      <c r="R16" s="40"/>
      <c r="S16" s="128">
        <f t="shared" si="9"/>
        <v>0</v>
      </c>
      <c r="T16" s="44"/>
      <c r="U16" s="132" t="str">
        <f t="shared" si="10"/>
        <v xml:space="preserve"> </v>
      </c>
      <c r="V16" s="133">
        <f t="shared" si="5"/>
        <v>0</v>
      </c>
      <c r="W16" s="41"/>
    </row>
    <row r="17" spans="2:23" s="18" customFormat="1" ht="20" customHeight="1" x14ac:dyDescent="0.35">
      <c r="B17" s="39" t="str">
        <f>IFERROR(VLOOKUP(D17,'Données utiles'!$A:$C,3,FALSE),"")</f>
        <v/>
      </c>
      <c r="C17" s="94">
        <f t="shared" si="6"/>
        <v>0</v>
      </c>
      <c r="D17" s="83"/>
      <c r="E17" s="42"/>
      <c r="F17" s="43" t="str">
        <f>IFERROR(VLOOKUP(D17,'Données utiles'!A:B,2,FALSE)," ")</f>
        <v xml:space="preserve"> </v>
      </c>
      <c r="G17" s="48"/>
      <c r="H17" s="49"/>
      <c r="I17" s="54">
        <f t="shared" si="7"/>
        <v>0</v>
      </c>
      <c r="J17" s="55">
        <f>IF(D17&lt;&gt;'Données utiles'!A$3,0,H17-806)</f>
        <v>0</v>
      </c>
      <c r="K17" s="56" t="str">
        <f t="shared" si="0"/>
        <v xml:space="preserve"> </v>
      </c>
      <c r="L17" s="57" t="str">
        <f t="shared" si="1"/>
        <v xml:space="preserve"> </v>
      </c>
      <c r="M17" s="56" t="str">
        <f t="shared" si="2"/>
        <v xml:space="preserve"> </v>
      </c>
      <c r="N17" s="123" t="str">
        <f t="shared" si="8"/>
        <v xml:space="preserve"> </v>
      </c>
      <c r="O17" s="124" t="str">
        <f t="shared" si="3"/>
        <v xml:space="preserve"> </v>
      </c>
      <c r="P17" s="124" t="str">
        <f t="shared" si="11"/>
        <v xml:space="preserve"> </v>
      </c>
      <c r="Q17" s="40"/>
      <c r="R17" s="40"/>
      <c r="S17" s="128">
        <f t="shared" si="9"/>
        <v>0</v>
      </c>
      <c r="T17" s="44"/>
      <c r="U17" s="132" t="str">
        <f t="shared" si="10"/>
        <v xml:space="preserve"> </v>
      </c>
      <c r="V17" s="133">
        <f t="shared" si="5"/>
        <v>0</v>
      </c>
      <c r="W17" s="41"/>
    </row>
    <row r="18" spans="2:23" s="18" customFormat="1" ht="20" customHeight="1" x14ac:dyDescent="0.35">
      <c r="B18" s="39" t="str">
        <f>IFERROR(VLOOKUP(D18,'Données utiles'!$A:$C,3,FALSE),"")</f>
        <v/>
      </c>
      <c r="C18" s="94">
        <f t="shared" si="6"/>
        <v>0</v>
      </c>
      <c r="D18" s="83"/>
      <c r="E18" s="42"/>
      <c r="F18" s="43" t="str">
        <f>IFERROR(VLOOKUP(D18,'Données utiles'!A:B,2,FALSE)," ")</f>
        <v xml:space="preserve"> </v>
      </c>
      <c r="G18" s="48"/>
      <c r="H18" s="49"/>
      <c r="I18" s="54">
        <f t="shared" si="7"/>
        <v>0</v>
      </c>
      <c r="J18" s="55">
        <f>IF(D18&lt;&gt;'Données utiles'!A$3,0,H18-806)</f>
        <v>0</v>
      </c>
      <c r="K18" s="56" t="str">
        <f t="shared" si="0"/>
        <v xml:space="preserve"> </v>
      </c>
      <c r="L18" s="57" t="str">
        <f t="shared" si="1"/>
        <v xml:space="preserve"> </v>
      </c>
      <c r="M18" s="56" t="str">
        <f t="shared" si="2"/>
        <v xml:space="preserve"> </v>
      </c>
      <c r="N18" s="123" t="str">
        <f t="shared" si="8"/>
        <v xml:space="preserve"> </v>
      </c>
      <c r="O18" s="124" t="str">
        <f t="shared" si="3"/>
        <v xml:space="preserve"> </v>
      </c>
      <c r="P18" s="124" t="str">
        <f t="shared" si="11"/>
        <v xml:space="preserve"> </v>
      </c>
      <c r="Q18" s="40"/>
      <c r="R18" s="40"/>
      <c r="S18" s="128">
        <f t="shared" si="9"/>
        <v>0</v>
      </c>
      <c r="T18" s="44"/>
      <c r="U18" s="132" t="str">
        <f t="shared" si="10"/>
        <v xml:space="preserve"> </v>
      </c>
      <c r="V18" s="133">
        <f t="shared" si="5"/>
        <v>0</v>
      </c>
      <c r="W18" s="41"/>
    </row>
    <row r="19" spans="2:23" s="18" customFormat="1" ht="20" customHeight="1" x14ac:dyDescent="0.35">
      <c r="B19" s="39" t="str">
        <f>IFERROR(VLOOKUP(D19,'Données utiles'!$A:$C,3,FALSE),"")</f>
        <v/>
      </c>
      <c r="C19" s="94">
        <f t="shared" si="6"/>
        <v>0</v>
      </c>
      <c r="D19" s="83"/>
      <c r="E19" s="42"/>
      <c r="F19" s="43" t="str">
        <f>IFERROR(VLOOKUP(D19,'Données utiles'!A:B,2,FALSE)," ")</f>
        <v xml:space="preserve"> </v>
      </c>
      <c r="G19" s="48"/>
      <c r="H19" s="49"/>
      <c r="I19" s="54">
        <f t="shared" si="7"/>
        <v>0</v>
      </c>
      <c r="J19" s="55">
        <f>IF(D19&lt;&gt;'Données utiles'!A$3,0,H19-806)</f>
        <v>0</v>
      </c>
      <c r="K19" s="56" t="str">
        <f t="shared" si="0"/>
        <v xml:space="preserve"> </v>
      </c>
      <c r="L19" s="57" t="str">
        <f t="shared" si="1"/>
        <v xml:space="preserve"> </v>
      </c>
      <c r="M19" s="56" t="str">
        <f t="shared" si="2"/>
        <v xml:space="preserve"> </v>
      </c>
      <c r="N19" s="123" t="str">
        <f t="shared" si="8"/>
        <v xml:space="preserve"> </v>
      </c>
      <c r="O19" s="124" t="str">
        <f t="shared" si="3"/>
        <v xml:space="preserve"> </v>
      </c>
      <c r="P19" s="124" t="str">
        <f t="shared" si="11"/>
        <v xml:space="preserve"> </v>
      </c>
      <c r="Q19" s="40"/>
      <c r="R19" s="40"/>
      <c r="S19" s="128">
        <f t="shared" si="9"/>
        <v>0</v>
      </c>
      <c r="T19" s="44"/>
      <c r="U19" s="132" t="str">
        <f t="shared" si="10"/>
        <v xml:space="preserve"> </v>
      </c>
      <c r="V19" s="133">
        <f t="shared" si="5"/>
        <v>0</v>
      </c>
      <c r="W19" s="41"/>
    </row>
    <row r="20" spans="2:23" s="18" customFormat="1" ht="20" customHeight="1" x14ac:dyDescent="0.35">
      <c r="B20" s="39" t="str">
        <f>IFERROR(VLOOKUP(D20,'Données utiles'!$A:$C,3,FALSE),"")</f>
        <v/>
      </c>
      <c r="C20" s="94">
        <f t="shared" si="6"/>
        <v>0</v>
      </c>
      <c r="D20" s="83"/>
      <c r="E20" s="42"/>
      <c r="F20" s="43" t="str">
        <f>IFERROR(VLOOKUP(D20,'Données utiles'!A:B,2,FALSE)," ")</f>
        <v xml:space="preserve"> </v>
      </c>
      <c r="G20" s="48"/>
      <c r="H20" s="49"/>
      <c r="I20" s="54">
        <f t="shared" si="7"/>
        <v>0</v>
      </c>
      <c r="J20" s="55">
        <f>IF(D20&lt;&gt;'Données utiles'!A$3,0,H20-806)</f>
        <v>0</v>
      </c>
      <c r="K20" s="56" t="str">
        <f t="shared" si="0"/>
        <v xml:space="preserve"> </v>
      </c>
      <c r="L20" s="57" t="str">
        <f t="shared" si="1"/>
        <v xml:space="preserve"> </v>
      </c>
      <c r="M20" s="56" t="str">
        <f t="shared" si="2"/>
        <v xml:space="preserve"> </v>
      </c>
      <c r="N20" s="123" t="str">
        <f t="shared" si="8"/>
        <v xml:space="preserve"> </v>
      </c>
      <c r="O20" s="124" t="str">
        <f t="shared" si="3"/>
        <v xml:space="preserve"> </v>
      </c>
      <c r="P20" s="124" t="str">
        <f t="shared" si="11"/>
        <v xml:space="preserve"> </v>
      </c>
      <c r="Q20" s="40"/>
      <c r="R20" s="40"/>
      <c r="S20" s="128">
        <f t="shared" si="9"/>
        <v>0</v>
      </c>
      <c r="T20" s="44"/>
      <c r="U20" s="132" t="str">
        <f t="shared" si="10"/>
        <v xml:space="preserve"> </v>
      </c>
      <c r="V20" s="133">
        <f t="shared" si="5"/>
        <v>0</v>
      </c>
      <c r="W20" s="41"/>
    </row>
    <row r="21" spans="2:23" s="18" customFormat="1" ht="20" customHeight="1" thickBot="1" x14ac:dyDescent="0.4">
      <c r="B21" s="39" t="str">
        <f>IFERROR(VLOOKUP(D21,'Données utiles'!$A:$C,3,FALSE),"")</f>
        <v/>
      </c>
      <c r="C21" s="94">
        <f t="shared" si="6"/>
        <v>0</v>
      </c>
      <c r="D21" s="84"/>
      <c r="E21" s="45"/>
      <c r="F21" s="46" t="str">
        <f>IFERROR(VLOOKUP(D21,'Données utiles'!A:B,2,FALSE)," ")</f>
        <v xml:space="preserve"> </v>
      </c>
      <c r="G21" s="50"/>
      <c r="H21" s="51"/>
      <c r="I21" s="58">
        <f t="shared" si="7"/>
        <v>0</v>
      </c>
      <c r="J21" s="59">
        <f>IF(D21&lt;&gt;'Données utiles'!A$3,0,H21-806)</f>
        <v>0</v>
      </c>
      <c r="K21" s="60" t="str">
        <f t="shared" si="0"/>
        <v xml:space="preserve"> </v>
      </c>
      <c r="L21" s="61" t="str">
        <f t="shared" si="1"/>
        <v xml:space="preserve"> </v>
      </c>
      <c r="M21" s="60" t="str">
        <f t="shared" si="2"/>
        <v xml:space="preserve"> </v>
      </c>
      <c r="N21" s="125" t="str">
        <f t="shared" si="8"/>
        <v xml:space="preserve"> </v>
      </c>
      <c r="O21" s="126" t="str">
        <f t="shared" si="3"/>
        <v xml:space="preserve"> </v>
      </c>
      <c r="P21" s="126" t="str">
        <f t="shared" si="11"/>
        <v xml:space="preserve"> </v>
      </c>
      <c r="Q21" s="120"/>
      <c r="R21" s="120"/>
      <c r="S21" s="129">
        <f t="shared" si="9"/>
        <v>0</v>
      </c>
      <c r="T21" s="47"/>
      <c r="U21" s="134" t="str">
        <f t="shared" si="10"/>
        <v xml:space="preserve"> </v>
      </c>
      <c r="V21" s="135">
        <f t="shared" si="5"/>
        <v>0</v>
      </c>
      <c r="W21" s="41"/>
    </row>
    <row r="22" spans="2:23" s="18" customFormat="1" ht="20" customHeight="1" thickBot="1" x14ac:dyDescent="0.4">
      <c r="T22" s="52"/>
      <c r="U22" s="53"/>
      <c r="V22" s="136">
        <f>SUM(V12:V21)</f>
        <v>0</v>
      </c>
    </row>
    <row r="23" spans="2:23" ht="14" customHeight="1" x14ac:dyDescent="0.3">
      <c r="D23" s="63">
        <f>IF(OR(B12=1,B13=1,B14=1,B15=1,B16=1,B17=1,B18=1,B19=1,B20=1,B21=1,C12=1,C13=1,C14=1,C15=1,C16=1,C17=1,C18=1,C19=1,C20=1,C21=1),'Données utiles'!D19,0)</f>
        <v>0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</row>
    <row r="24" spans="2:23" x14ac:dyDescent="0.3">
      <c r="D24" s="64">
        <f>IF(OR(B12=2,B13=2,B14=2,B15=2,B16=2,B17=2,B18=2,B19=2,B20=2,B21=2),'Données utiles'!D18,0)</f>
        <v>0</v>
      </c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</row>
    <row r="25" spans="2:23" x14ac:dyDescent="0.3">
      <c r="D25" s="19"/>
      <c r="E25" s="23"/>
      <c r="F25" s="23"/>
      <c r="G25" s="22"/>
    </row>
    <row r="26" spans="2:23" x14ac:dyDescent="0.3">
      <c r="D26" s="19"/>
      <c r="E26" s="21"/>
      <c r="F26" s="21"/>
      <c r="G26" s="22"/>
    </row>
    <row r="27" spans="2:23" x14ac:dyDescent="0.3">
      <c r="D27" s="19"/>
      <c r="E27" s="20"/>
      <c r="F27" s="21"/>
      <c r="G27" s="22"/>
    </row>
  </sheetData>
  <sheetProtection sheet="1" objects="1" scenarios="1" selectLockedCells="1"/>
  <mergeCells count="5">
    <mergeCell ref="E8:G8"/>
    <mergeCell ref="E5:G5"/>
    <mergeCell ref="E6:G6"/>
    <mergeCell ref="E7:G7"/>
    <mergeCell ref="D4:G4"/>
  </mergeCells>
  <pageMargins left="0.31496062992125984" right="0.11811023622047245" top="0.35433070866141736" bottom="0.74803149606299213" header="0.31496062992125984" footer="0.31496062992125984"/>
  <pageSetup paperSize="9" scale="62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stopIfTrue="1" id="{D98984DB-9016-401B-8F2E-8B16509DABDC}">
            <xm:f>D12='Données utiles'!$A$3</xm:f>
            <x14:dxf>
              <fill>
                <patternFill>
                  <bgColor rgb="FFFFFF00"/>
                </patternFill>
              </fill>
            </x14:dxf>
          </x14:cfRule>
          <xm:sqref>G12 G20:G21</xm:sqref>
        </x14:conditionalFormatting>
        <x14:conditionalFormatting xmlns:xm="http://schemas.microsoft.com/office/excel/2006/main">
          <x14:cfRule type="expression" priority="3" stopIfTrue="1" id="{9E64F221-3018-4406-B188-8251F4CE4E1A}">
            <xm:f>D13='Données utiles'!$A$3</xm:f>
            <x14:dxf>
              <fill>
                <patternFill>
                  <bgColor rgb="FFFFFF00"/>
                </patternFill>
              </fill>
            </x14:dxf>
          </x14:cfRule>
          <xm:sqref>G13:G15</xm:sqref>
        </x14:conditionalFormatting>
        <x14:conditionalFormatting xmlns:xm="http://schemas.microsoft.com/office/excel/2006/main">
          <x14:cfRule type="expression" priority="2" stopIfTrue="1" id="{07B69210-6DE8-4F38-974C-A458BB1041B0}">
            <xm:f>D18='Données utiles'!$A$3</xm:f>
            <x14:dxf>
              <fill>
                <patternFill>
                  <bgColor rgb="FFFFFF00"/>
                </patternFill>
              </fill>
            </x14:dxf>
          </x14:cfRule>
          <xm:sqref>G18:G19</xm:sqref>
        </x14:conditionalFormatting>
        <x14:conditionalFormatting xmlns:xm="http://schemas.microsoft.com/office/excel/2006/main">
          <x14:cfRule type="expression" priority="1" stopIfTrue="1" id="{5BDFCE89-9C3F-4037-BFCF-08B7581EDFCB}">
            <xm:f>D16='Données utiles'!$A$3</xm:f>
            <x14:dxf>
              <fill>
                <patternFill>
                  <bgColor rgb="FFFFFF00"/>
                </patternFill>
              </fill>
            </x14:dxf>
          </x14:cfRule>
          <xm:sqref>G16:G17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'Données utiles'!$A$3:$A$21</xm:f>
          </x14:formula1>
          <xm:sqref>D13:D21</xm:sqref>
        </x14:dataValidation>
        <x14:dataValidation type="list" allowBlank="1" showInputMessage="1" showErrorMessage="1">
          <x14:formula1>
            <xm:f>'Données utiles'!$A$3:$A$22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A17" sqref="A17"/>
    </sheetView>
  </sheetViews>
  <sheetFormatPr baseColWidth="10" defaultRowHeight="14.5" x14ac:dyDescent="0.35"/>
  <cols>
    <col min="1" max="1" width="50.26953125" bestFit="1" customWidth="1"/>
    <col min="2" max="2" width="21.90625" customWidth="1"/>
    <col min="3" max="3" width="10.90625" style="29"/>
  </cols>
  <sheetData>
    <row r="1" spans="1:2" ht="15" thickBot="1" x14ac:dyDescent="0.4"/>
    <row r="2" spans="1:2" ht="44" thickBot="1" x14ac:dyDescent="0.4">
      <c r="A2" t="s">
        <v>16</v>
      </c>
      <c r="B2" s="9" t="s">
        <v>21</v>
      </c>
    </row>
    <row r="3" spans="1:2" ht="21.5" thickBot="1" x14ac:dyDescent="0.55000000000000004">
      <c r="A3" s="7" t="s">
        <v>20</v>
      </c>
      <c r="B3" s="24">
        <v>56</v>
      </c>
    </row>
    <row r="4" spans="1:2" ht="15" thickBot="1" x14ac:dyDescent="0.4">
      <c r="A4" s="1" t="s">
        <v>44</v>
      </c>
      <c r="B4" s="25">
        <v>50</v>
      </c>
    </row>
    <row r="5" spans="1:2" x14ac:dyDescent="0.35">
      <c r="A5" s="2" t="s">
        <v>45</v>
      </c>
      <c r="B5" s="26">
        <v>45</v>
      </c>
    </row>
    <row r="6" spans="1:2" ht="15" thickBot="1" x14ac:dyDescent="0.4">
      <c r="A6" s="3" t="s">
        <v>46</v>
      </c>
      <c r="B6" s="27">
        <v>38</v>
      </c>
    </row>
    <row r="7" spans="1:2" x14ac:dyDescent="0.35">
      <c r="A7" s="4" t="s">
        <v>3</v>
      </c>
      <c r="B7" s="6">
        <v>33</v>
      </c>
    </row>
    <row r="8" spans="1:2" ht="15" thickBot="1" x14ac:dyDescent="0.4">
      <c r="A8" s="3" t="s">
        <v>2</v>
      </c>
      <c r="B8" s="27">
        <v>26</v>
      </c>
    </row>
    <row r="9" spans="1:2" x14ac:dyDescent="0.35">
      <c r="A9" s="2" t="s">
        <v>1</v>
      </c>
      <c r="B9" s="26">
        <v>20.2</v>
      </c>
    </row>
    <row r="10" spans="1:2" x14ac:dyDescent="0.35">
      <c r="A10" s="4" t="s">
        <v>0</v>
      </c>
      <c r="B10" s="6">
        <v>6</v>
      </c>
    </row>
    <row r="11" spans="1:2" ht="15" thickBot="1" x14ac:dyDescent="0.4">
      <c r="A11" s="3" t="s">
        <v>5</v>
      </c>
      <c r="B11" s="27">
        <v>17.8</v>
      </c>
    </row>
    <row r="12" spans="1:2" ht="15" thickBot="1" x14ac:dyDescent="0.4">
      <c r="A12" s="3" t="s">
        <v>6</v>
      </c>
      <c r="B12" s="6">
        <v>18.8</v>
      </c>
    </row>
    <row r="13" spans="1:2" ht="15" thickBot="1" x14ac:dyDescent="0.4">
      <c r="A13" s="4" t="s">
        <v>7</v>
      </c>
      <c r="B13" s="26">
        <v>19.7</v>
      </c>
    </row>
    <row r="14" spans="1:2" ht="15" thickBot="1" x14ac:dyDescent="0.4">
      <c r="A14" s="2" t="s">
        <v>8</v>
      </c>
      <c r="B14" s="27">
        <v>2.8</v>
      </c>
    </row>
    <row r="15" spans="1:2" x14ac:dyDescent="0.35">
      <c r="A15" s="4" t="s">
        <v>4</v>
      </c>
      <c r="B15" s="6">
        <v>1</v>
      </c>
    </row>
    <row r="16" spans="1:2" x14ac:dyDescent="0.35">
      <c r="A16" s="8" t="s">
        <v>9</v>
      </c>
      <c r="B16" s="28">
        <v>5.2</v>
      </c>
    </row>
    <row r="17" spans="1:4" ht="15" thickBot="1" x14ac:dyDescent="0.4">
      <c r="A17" s="3" t="s">
        <v>10</v>
      </c>
      <c r="B17" s="27">
        <v>21</v>
      </c>
    </row>
    <row r="18" spans="1:4" x14ac:dyDescent="0.35">
      <c r="A18" s="2" t="s">
        <v>19</v>
      </c>
      <c r="B18" s="26">
        <v>24</v>
      </c>
      <c r="C18" s="30">
        <v>2</v>
      </c>
      <c r="D18" s="5" t="s">
        <v>22</v>
      </c>
    </row>
    <row r="19" spans="1:4" x14ac:dyDescent="0.35">
      <c r="A19" s="4" t="s">
        <v>18</v>
      </c>
      <c r="B19" s="6">
        <v>40.6</v>
      </c>
      <c r="C19" s="31">
        <v>1</v>
      </c>
      <c r="D19" s="10" t="s">
        <v>15</v>
      </c>
    </row>
    <row r="20" spans="1:4" ht="15" thickBot="1" x14ac:dyDescent="0.4">
      <c r="A20" s="4" t="s">
        <v>17</v>
      </c>
      <c r="B20" s="6">
        <v>53.2</v>
      </c>
      <c r="C20" s="31">
        <v>1</v>
      </c>
      <c r="D20" s="10" t="s">
        <v>15</v>
      </c>
    </row>
    <row r="21" spans="1:4" ht="15" thickBot="1" x14ac:dyDescent="0.4">
      <c r="A21" s="1" t="s">
        <v>11</v>
      </c>
      <c r="B21" s="25">
        <v>30</v>
      </c>
    </row>
  </sheetData>
  <sortState ref="A4:B20">
    <sortCondition ref="A4:A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FeuilleDeCalcul</vt:lpstr>
      <vt:lpstr>Données utiles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DELALOYE</dc:creator>
  <cp:lastModifiedBy>Nicolas LUISIER</cp:lastModifiedBy>
  <cp:lastPrinted>2023-06-09T06:59:12Z</cp:lastPrinted>
  <dcterms:created xsi:type="dcterms:W3CDTF">2022-08-22T08:24:12Z</dcterms:created>
  <dcterms:modified xsi:type="dcterms:W3CDTF">2023-06-09T07:03:52Z</dcterms:modified>
</cp:coreProperties>
</file>